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7735" windowHeight="125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54" i="1"/>
  <c r="H53"/>
  <c r="X51"/>
  <c r="U51"/>
  <c r="R51"/>
  <c r="O51"/>
  <c r="L51"/>
  <c r="I51"/>
  <c r="X44"/>
  <c r="U44"/>
  <c r="R44"/>
  <c r="O44"/>
  <c r="L44"/>
  <c r="I44"/>
  <c r="O40"/>
  <c r="X30"/>
  <c r="X48" s="1"/>
  <c r="U30"/>
  <c r="U48" s="1"/>
  <c r="R30"/>
  <c r="R41" s="1"/>
  <c r="O30"/>
  <c r="O41" s="1"/>
  <c r="L30"/>
  <c r="L48" s="1"/>
  <c r="I30"/>
  <c r="I48" s="1"/>
  <c r="X28"/>
  <c r="X42" s="1"/>
  <c r="U28"/>
  <c r="U42" s="1"/>
  <c r="R28"/>
  <c r="R49" s="1"/>
  <c r="O28"/>
  <c r="O49" s="1"/>
  <c r="L28"/>
  <c r="L42" s="1"/>
  <c r="I28"/>
  <c r="I42" s="1"/>
  <c r="B28"/>
  <c r="B26"/>
  <c r="I24"/>
  <c r="I23"/>
  <c r="I21"/>
  <c r="B21"/>
  <c r="I20"/>
  <c r="I19"/>
  <c r="B18"/>
  <c r="B17"/>
  <c r="B20" s="1"/>
  <c r="B22" s="1"/>
  <c r="E4" s="1"/>
  <c r="B7"/>
  <c r="B25" s="1"/>
  <c r="B5"/>
  <c r="B19" s="1"/>
  <c r="H4"/>
  <c r="O43" l="1"/>
  <c r="O45" s="1"/>
  <c r="O42"/>
  <c r="I49"/>
  <c r="R40"/>
  <c r="L41"/>
  <c r="X41"/>
  <c r="R42"/>
  <c r="R48"/>
  <c r="L49"/>
  <c r="X49"/>
  <c r="I41"/>
  <c r="U49"/>
  <c r="L40"/>
  <c r="L43" s="1"/>
  <c r="L45" s="1"/>
  <c r="X40"/>
  <c r="X43" s="1"/>
  <c r="X45" s="1"/>
  <c r="U41"/>
  <c r="O48"/>
  <c r="I40"/>
  <c r="U40"/>
  <c r="I43" l="1"/>
  <c r="I45" s="1"/>
  <c r="U43"/>
  <c r="U45" s="1"/>
  <c r="R43"/>
  <c r="R45" s="1"/>
</calcChain>
</file>

<file path=xl/sharedStrings.xml><?xml version="1.0" encoding="utf-8"?>
<sst xmlns="http://schemas.openxmlformats.org/spreadsheetml/2006/main" count="182" uniqueCount="45">
  <si>
    <t xml:space="preserve">Chapter 3 </t>
  </si>
  <si>
    <t>Buying on Margin</t>
  </si>
  <si>
    <t>Action or Formula</t>
  </si>
  <si>
    <t xml:space="preserve">Ending </t>
  </si>
  <si>
    <t>Return on</t>
  </si>
  <si>
    <t>Return with</t>
  </si>
  <si>
    <t>for Column B</t>
  </si>
  <si>
    <t>St Price</t>
  </si>
  <si>
    <t xml:space="preserve"> Investment</t>
  </si>
  <si>
    <t>No Margin</t>
  </si>
  <si>
    <t>Initial Equity Investment</t>
  </si>
  <si>
    <t>Enter data</t>
  </si>
  <si>
    <t>Amount Borrowed</t>
  </si>
  <si>
    <t>(B4/B10)-B4</t>
  </si>
  <si>
    <t>Initial Stock Price</t>
  </si>
  <si>
    <t>Shares Purchased</t>
  </si>
  <si>
    <t>(B4/B10)/B6</t>
  </si>
  <si>
    <t>Ending Stock Price</t>
  </si>
  <si>
    <t xml:space="preserve">Cash Dividends During Hold Per. </t>
  </si>
  <si>
    <t>Initial Margin Percentage</t>
  </si>
  <si>
    <t>Maintenance Margin Percentage</t>
  </si>
  <si>
    <t>Rate on Margin Loan</t>
  </si>
  <si>
    <t>Holding Period in Months</t>
  </si>
  <si>
    <t>Return on Investment</t>
  </si>
  <si>
    <t xml:space="preserve">  Capital Gain on Stock</t>
  </si>
  <si>
    <t>B7*(B8-B6)</t>
  </si>
  <si>
    <t xml:space="preserve">  Dividends</t>
  </si>
  <si>
    <t>B7*B9</t>
  </si>
  <si>
    <t xml:space="preserve">  Interest on Margin Loan</t>
  </si>
  <si>
    <t>B5*(B14/12)*B13</t>
  </si>
  <si>
    <t xml:space="preserve">  Net Income</t>
  </si>
  <si>
    <t>B17+B18-B19</t>
  </si>
  <si>
    <t>LEGEND:</t>
  </si>
  <si>
    <t xml:space="preserve">  Initial Investment</t>
  </si>
  <si>
    <t>B4</t>
  </si>
  <si>
    <t>B20/B21</t>
  </si>
  <si>
    <t>Value calculated</t>
  </si>
  <si>
    <t>See comment</t>
  </si>
  <si>
    <t>Margin Call:</t>
  </si>
  <si>
    <t>Margin Based on Ending Price</t>
  </si>
  <si>
    <t>((B7*B8)-B5)/(B7*B8)</t>
  </si>
  <si>
    <t>Price When Margin Call Occurs</t>
  </si>
  <si>
    <t>B5/(B7-(B11*B7))</t>
  </si>
  <si>
    <t xml:space="preserve">Return on Stock without Margin </t>
  </si>
  <si>
    <t>((B8-B6)+B9)/B6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</si>
</sst>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&quot;$&quot;#,##0.00_);[Red]\(&quot;$&quot;#,##0.00\)"/>
  </numFmts>
  <fonts count="3">
    <font>
      <sz val="11"/>
      <color theme="1"/>
      <name val="Calibri"/>
      <family val="2"/>
      <charset val="178"/>
      <scheme val="minor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0" fillId="0" borderId="0" xfId="0" applyBorder="1"/>
    <xf numFmtId="0" fontId="2" fillId="0" borderId="0" xfId="0" applyFont="1" applyFill="1"/>
    <xf numFmtId="164" fontId="0" fillId="2" borderId="2" xfId="0" applyNumberFormat="1" applyFill="1" applyBorder="1"/>
    <xf numFmtId="0" fontId="0" fillId="0" borderId="0" xfId="0" applyFill="1" applyAlignment="1">
      <alignment horizontal="center"/>
    </xf>
    <xf numFmtId="0" fontId="0" fillId="0" borderId="3" xfId="0" applyBorder="1"/>
    <xf numFmtId="10" fontId="0" fillId="3" borderId="0" xfId="0" applyNumberFormat="1" applyFill="1"/>
    <xf numFmtId="164" fontId="0" fillId="3" borderId="2" xfId="0" applyNumberFormat="1" applyFill="1" applyBorder="1"/>
    <xf numFmtId="0" fontId="0" fillId="0" borderId="0" xfId="0" quotePrefix="1" applyFill="1" applyAlignment="1">
      <alignment horizontal="center"/>
    </xf>
    <xf numFmtId="164" fontId="0" fillId="2" borderId="4" xfId="0" applyNumberFormat="1" applyFill="1" applyBorder="1" applyAlignment="1">
      <alignment horizontal="right"/>
    </xf>
    <xf numFmtId="2" fontId="0" fillId="2" borderId="4" xfId="0" applyNumberFormat="1" applyFill="1" applyBorder="1" applyAlignment="1">
      <alignment horizontal="right"/>
    </xf>
    <xf numFmtId="10" fontId="0" fillId="2" borderId="2" xfId="0" applyNumberFormat="1" applyFill="1" applyBorder="1"/>
    <xf numFmtId="0" fontId="0" fillId="2" borderId="2" xfId="0" applyFill="1" applyBorder="1"/>
    <xf numFmtId="0" fontId="0" fillId="0" borderId="0" xfId="0" applyFill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4" fontId="0" fillId="0" borderId="0" xfId="0" applyNumberFormat="1"/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10" fontId="0" fillId="3" borderId="2" xfId="0" applyNumberFormat="1" applyFill="1" applyBorder="1"/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/>
    <xf numFmtId="0" fontId="0" fillId="0" borderId="0" xfId="0" quotePrefix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1143000</xdr:colOff>
      <xdr:row>30</xdr:row>
      <xdr:rowOff>123822</xdr:rowOff>
    </xdr:from>
    <xdr:to>
      <xdr:col>6</xdr:col>
      <xdr:colOff>219075</xdr:colOff>
      <xdr:row>89</xdr:row>
      <xdr:rowOff>85724</xdr:rowOff>
    </xdr:to>
    <xdr:sp macro="" textlink="">
      <xdr:nvSpPr>
        <xdr:cNvPr id="2" name="TextBox 1"/>
        <xdr:cNvSpPr txBox="1"/>
      </xdr:nvSpPr>
      <xdr:spPr>
        <a:xfrm>
          <a:off x="1143000" y="4981572"/>
          <a:ext cx="4781550" cy="9515477"/>
        </a:xfrm>
        <a:prstGeom prst="rect">
          <a:avLst/>
        </a:prstGeom>
        <a:solidFill>
          <a:schemeClr val="accent6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Using the excel spreadsheet,  the </a:t>
          </a:r>
          <a:r>
            <a:rPr lang="en-US" sz="1100" baseline="0"/>
            <a:t> following calculations will yield the rates of return below:</a:t>
          </a:r>
          <a:endParaRPr lang="en-US" sz="1100"/>
        </a:p>
        <a:p>
          <a:endParaRPr lang="en-US" sz="1100"/>
        </a:p>
        <a:p>
          <a:r>
            <a:rPr lang="en-US" sz="1100" u="sng"/>
            <a:t>Question</a:t>
          </a:r>
          <a:r>
            <a:rPr lang="en-US" sz="1100" u="sng" baseline="0"/>
            <a:t> 1</a:t>
          </a:r>
        </a:p>
        <a:p>
          <a:endParaRPr lang="en-US" sz="1100"/>
        </a:p>
        <a:p>
          <a:r>
            <a:rPr lang="en-US" sz="1100" i="0"/>
            <a:t>number of shares  =  </a:t>
          </a:r>
          <a:r>
            <a:rPr lang="en-US" sz="1100" i="0">
              <a:latin typeface="Cambria Math"/>
            </a:rPr>
            <a:t>((</a:t>
          </a:r>
          <a:r>
            <a:rPr lang="en-US" sz="1100" b="0" i="0">
              <a:latin typeface="Cambria Math"/>
            </a:rPr>
            <a:t>Initial equity investment)/(initial margin percentage))/(initial stock price)</a:t>
          </a:r>
        </a:p>
        <a:p>
          <a:endParaRPr lang="en-US" sz="1100" i="0"/>
        </a:p>
        <a:p>
          <a:r>
            <a:rPr lang="en-US" sz="1100" i="0"/>
            <a:t>solving for initial equity investment</a:t>
          </a:r>
        </a:p>
        <a:p>
          <a:endParaRPr lang="en-US" sz="1100" b="0" i="0">
            <a:latin typeface="Cambria Math"/>
          </a:endParaRPr>
        </a:p>
        <a:p>
          <a:r>
            <a:rPr lang="en-US" sz="1100" b="0" i="0">
              <a:latin typeface="Cambria Math"/>
            </a:rPr>
            <a:t>100</a:t>
          </a:r>
          <a:r>
            <a:rPr lang="en-US" sz="1100" b="0" i="0">
              <a:latin typeface="Cambria Math"/>
              <a:ea typeface="Cambria Math"/>
            </a:rPr>
            <a:t>=((initial equity investment)/.25)/50</a:t>
          </a:r>
          <a:endParaRPr lang="en-US" sz="1100" i="0"/>
        </a:p>
        <a:p>
          <a:endParaRPr lang="en-US" sz="1100"/>
        </a:p>
        <a:p>
          <a:r>
            <a:rPr lang="en-US" sz="1100"/>
            <a:t>initial</a:t>
          </a:r>
          <a:r>
            <a:rPr lang="en-US" sz="1100" baseline="0"/>
            <a:t> equity investment</a:t>
          </a:r>
          <a:r>
            <a:rPr lang="en-US" sz="1100"/>
            <a:t>= 1250</a:t>
          </a:r>
        </a:p>
        <a:p>
          <a:endParaRPr lang="en-US" sz="1100"/>
        </a:p>
        <a:p>
          <a:r>
            <a:rPr lang="en-US" sz="1100" i="0"/>
            <a:t>Amount</a:t>
          </a:r>
          <a:r>
            <a:rPr lang="en-US" sz="1100" i="0" baseline="0"/>
            <a:t> borrowed = </a:t>
          </a:r>
          <a:r>
            <a:rPr lang="en-US" sz="1100" i="0" baseline="0">
              <a:latin typeface="Cambria Math"/>
            </a:rPr>
            <a:t>(</a:t>
          </a:r>
          <a:r>
            <a:rPr lang="en-US" sz="1100" b="0" i="0" baseline="0">
              <a:latin typeface="Cambria Math"/>
            </a:rPr>
            <a:t>initial equity investment)/(initial margin percentage)</a:t>
          </a:r>
          <a:r>
            <a:rPr lang="en-US" sz="1100" i="0"/>
            <a:t> - initial</a:t>
          </a:r>
          <a:r>
            <a:rPr lang="en-US" sz="1100" i="0" baseline="0"/>
            <a:t> equity investment</a:t>
          </a:r>
        </a:p>
        <a:p>
          <a:endParaRPr lang="en-US" sz="1100" i="1">
            <a:latin typeface="Cambria Math"/>
          </a:endParaRPr>
        </a:p>
        <a:p>
          <a:r>
            <a:rPr lang="en-US" sz="1100" b="0" i="0">
              <a:latin typeface="Cambria Math"/>
            </a:rPr>
            <a:t>1250/.25  −1250=3750</a:t>
          </a:r>
          <a:endParaRPr lang="en-US" sz="1100" b="0"/>
        </a:p>
        <a:p>
          <a:r>
            <a:rPr lang="en-US" sz="1100"/>
            <a:t>Amount borrowed= $3750</a:t>
          </a:r>
        </a:p>
        <a:p>
          <a:endParaRPr lang="en-US" sz="11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b.</a:t>
          </a:r>
          <a:endParaRPr lang="en-US">
            <a:effectLst/>
          </a:endParaRPr>
        </a:p>
        <a:p>
          <a:r>
            <a:rPr lang="en-US" sz="1100"/>
            <a:t>rate of return (40)= -87.20%</a:t>
          </a:r>
        </a:p>
        <a:p>
          <a:r>
            <a:rPr lang="en-US" sz="1100"/>
            <a:t>rate</a:t>
          </a:r>
          <a:r>
            <a:rPr lang="en-US" sz="1100" baseline="0"/>
            <a:t> of return (50)= -7.20%</a:t>
          </a:r>
        </a:p>
        <a:p>
          <a:r>
            <a:rPr lang="en-US" sz="1100" baseline="0"/>
            <a:t>rate of return (60)= 72.80%</a:t>
          </a:r>
        </a:p>
        <a:p>
          <a:endParaRPr lang="en-US" sz="1100"/>
        </a:p>
        <a:p>
          <a:r>
            <a:rPr lang="en-US" sz="1100"/>
            <a:t>Question 2</a:t>
          </a:r>
        </a:p>
        <a:p>
          <a:endParaRPr lang="en-US" sz="1100"/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number of shares = </a:t>
          </a:r>
          <a:r>
            <a:rPr lang="en-US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((</a:t>
          </a:r>
          <a:r>
            <a:rPr lang="en-US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𝐼𝑛𝑖𝑡𝑖𝑎𝑙 𝑒𝑞𝑢𝑖𝑡𝑦 𝑖𝑛𝑣𝑒𝑠𝑡𝑚𝑒𝑛𝑡)/(𝑖𝑛𝑖𝑡𝑖𝑎𝑙 𝑚𝑎𝑟𝑔𝑖𝑛 𝑝𝑒𝑟𝑐𝑒𝑛𝑡𝑎𝑔𝑒))/(𝑖𝑛𝑖𝑡𝑖𝑎𝑙 𝑠𝑡𝑜𝑐𝑘 𝑝𝑟𝑖𝑐𝑒)</a:t>
          </a: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solving for initial equity investment</a:t>
          </a:r>
        </a:p>
        <a:p>
          <a:endParaRPr lang="en-US">
            <a:effectLst/>
          </a:endParaRPr>
        </a:p>
        <a:p>
          <a:r>
            <a:rPr lang="en-US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50=((𝑖𝑛𝑖𝑡𝑖𝑎𝑙 𝑒𝑞𝑢𝑖𝑡𝑦 𝑖𝑛𝑣𝑒𝑠𝑡𝑚𝑒𝑛𝑡)/.50)/50</a:t>
          </a:r>
          <a:endParaRPr lang="en-US">
            <a:effectLst/>
          </a:endParaRP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initial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equity investment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= 1250</a:t>
          </a:r>
          <a:endParaRPr lang="en-US">
            <a:effectLst/>
          </a:endParaRP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Amount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borrowed = </a:t>
          </a:r>
          <a:r>
            <a:rPr lang="en-US" sz="1100" i="0" baseline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</a:t>
          </a:r>
          <a:r>
            <a:rPr lang="en-US" sz="1100" b="0" i="0" baseline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𝑖𝑛𝑖𝑡𝑖𝑎𝑙 𝑒𝑞𝑢𝑖𝑡𝑦 𝑖𝑛𝑣𝑒𝑠𝑡𝑚𝑒𝑛𝑡)/(𝑖𝑛𝑖𝑡𝑖𝑎𝑙 𝑚𝑎𝑟𝑔𝑖𝑛 𝑝𝑒𝑟𝑐𝑒𝑛𝑡𝑎𝑔𝑒)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 initial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equity investment</a:t>
          </a:r>
          <a:endParaRPr lang="en-US">
            <a:effectLst/>
          </a:endParaRPr>
        </a:p>
        <a:p>
          <a:r>
            <a:rPr lang="en-US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1250/.50  −1250=1250</a:t>
          </a:r>
          <a:endParaRPr lang="en-US">
            <a:effectLst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Amount borrowed=$1250</a:t>
          </a:r>
          <a:endParaRPr lang="en-US">
            <a:effectLst/>
          </a:endParaRP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b.</a:t>
          </a: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rate of return (40)=-41.60%</a:t>
          </a:r>
          <a:endParaRPr lang="en-US">
            <a:effectLst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rate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of return (50)=-1.60%</a:t>
          </a:r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rate of return (60)=38.40%</a:t>
          </a:r>
          <a:endParaRPr lang="en-US">
            <a:effectLst/>
          </a:endParaRPr>
        </a:p>
        <a:p>
          <a:endParaRPr lang="en-US" sz="1100"/>
        </a:p>
        <a:p>
          <a:endParaRPr lang="en-US" sz="1100"/>
        </a:p>
        <a:p>
          <a:r>
            <a:rPr lang="en-US" sz="1100"/>
            <a:t>With a higher initial margin, there is less</a:t>
          </a:r>
          <a:r>
            <a:rPr lang="en-US" sz="1100" baseline="0"/>
            <a:t> downside risk if the ending stock price decreases, but less potential to gain from increases in  stock price.</a:t>
          </a:r>
          <a:endParaRPr lang="en-US" sz="1100"/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54"/>
  <sheetViews>
    <sheetView tabSelected="1" workbookViewId="0">
      <selection sqref="A1:XFD1048576"/>
    </sheetView>
  </sheetViews>
  <sheetFormatPr defaultRowHeight="15"/>
  <cols>
    <col min="1" max="1" width="28" customWidth="1"/>
    <col min="2" max="2" width="11.5703125" customWidth="1"/>
    <col min="3" max="3" width="17.7109375" customWidth="1"/>
    <col min="5" max="5" width="11.42578125" customWidth="1"/>
    <col min="6" max="7" width="7.7109375" customWidth="1"/>
    <col min="8" max="8" width="11.42578125" customWidth="1"/>
    <col min="9" max="9" width="10.7109375" bestFit="1" customWidth="1"/>
    <col min="12" max="12" width="10" customWidth="1"/>
    <col min="15" max="15" width="11.42578125" customWidth="1"/>
  </cols>
  <sheetData>
    <row r="1" spans="1:8">
      <c r="A1" s="1" t="s">
        <v>0</v>
      </c>
    </row>
    <row r="2" spans="1:8">
      <c r="A2" s="1" t="s">
        <v>1</v>
      </c>
      <c r="C2" s="2" t="s">
        <v>2</v>
      </c>
      <c r="D2" s="3" t="s">
        <v>3</v>
      </c>
      <c r="E2" s="3" t="s">
        <v>4</v>
      </c>
      <c r="G2" s="3" t="s">
        <v>3</v>
      </c>
      <c r="H2" s="3" t="s">
        <v>5</v>
      </c>
    </row>
    <row r="3" spans="1:8">
      <c r="C3" s="4" t="s">
        <v>6</v>
      </c>
      <c r="D3" s="5" t="s">
        <v>7</v>
      </c>
      <c r="E3" s="5" t="s">
        <v>8</v>
      </c>
      <c r="F3" s="6"/>
      <c r="G3" s="5" t="s">
        <v>7</v>
      </c>
      <c r="H3" s="5" t="s">
        <v>9</v>
      </c>
    </row>
    <row r="4" spans="1:8">
      <c r="A4" s="7" t="s">
        <v>10</v>
      </c>
      <c r="B4" s="8">
        <v>10000</v>
      </c>
      <c r="C4" s="9" t="s">
        <v>11</v>
      </c>
      <c r="D4" s="10"/>
      <c r="E4" s="11">
        <f>B22</f>
        <v>-0.41599999999999998</v>
      </c>
      <c r="G4" s="10"/>
      <c r="H4" s="11">
        <f>B28</f>
        <v>-0.188</v>
      </c>
    </row>
    <row r="5" spans="1:8">
      <c r="A5" s="7" t="s">
        <v>12</v>
      </c>
      <c r="B5" s="12">
        <f>(B4/B10)-B4</f>
        <v>10000</v>
      </c>
      <c r="C5" s="13" t="s">
        <v>13</v>
      </c>
      <c r="D5" s="14">
        <v>20</v>
      </c>
      <c r="E5" s="11">
        <v>-1.216</v>
      </c>
      <c r="G5" s="14">
        <v>20</v>
      </c>
      <c r="H5" s="11">
        <v>-0.58799999999999997</v>
      </c>
    </row>
    <row r="6" spans="1:8">
      <c r="A6" s="7" t="s">
        <v>14</v>
      </c>
      <c r="B6" s="8">
        <v>50</v>
      </c>
      <c r="C6" s="9" t="s">
        <v>11</v>
      </c>
      <c r="D6" s="15">
        <v>25</v>
      </c>
      <c r="E6" s="11">
        <v>-1.016</v>
      </c>
      <c r="G6" s="15">
        <v>25</v>
      </c>
      <c r="H6" s="11">
        <v>-0.48799999999999999</v>
      </c>
    </row>
    <row r="7" spans="1:8">
      <c r="A7" s="7" t="s">
        <v>15</v>
      </c>
      <c r="B7" s="12">
        <f>(B4/B10)/B6</f>
        <v>400</v>
      </c>
      <c r="C7" s="13" t="s">
        <v>16</v>
      </c>
      <c r="D7" s="15">
        <v>30</v>
      </c>
      <c r="E7" s="11">
        <v>-0.81599999999999995</v>
      </c>
      <c r="G7" s="15">
        <v>30</v>
      </c>
      <c r="H7" s="11">
        <v>-0.38799999999999996</v>
      </c>
    </row>
    <row r="8" spans="1:8">
      <c r="A8" s="7" t="s">
        <v>17</v>
      </c>
      <c r="B8" s="8">
        <v>40</v>
      </c>
      <c r="C8" s="9" t="s">
        <v>11</v>
      </c>
      <c r="D8" s="15">
        <v>35</v>
      </c>
      <c r="E8" s="11">
        <v>-0.61599999999999999</v>
      </c>
      <c r="G8" s="15">
        <v>35</v>
      </c>
      <c r="H8" s="11">
        <v>-0.28800000000000003</v>
      </c>
    </row>
    <row r="9" spans="1:8">
      <c r="A9" s="7" t="s">
        <v>18</v>
      </c>
      <c r="B9" s="8">
        <v>0.6</v>
      </c>
      <c r="C9" s="9" t="s">
        <v>11</v>
      </c>
      <c r="D9" s="15">
        <v>40</v>
      </c>
      <c r="E9" s="11">
        <v>-0.41599999999999998</v>
      </c>
      <c r="G9" s="15">
        <v>40</v>
      </c>
      <c r="H9" s="11">
        <v>-0.188</v>
      </c>
    </row>
    <row r="10" spans="1:8">
      <c r="A10" s="7" t="s">
        <v>19</v>
      </c>
      <c r="B10" s="16">
        <v>0.5</v>
      </c>
      <c r="C10" s="9" t="s">
        <v>11</v>
      </c>
      <c r="D10" s="15">
        <v>45</v>
      </c>
      <c r="E10" s="11">
        <v>-0.216</v>
      </c>
      <c r="G10" s="15">
        <v>45</v>
      </c>
      <c r="H10" s="11">
        <v>-8.8000000000000009E-2</v>
      </c>
    </row>
    <row r="11" spans="1:8">
      <c r="A11" s="7" t="s">
        <v>20</v>
      </c>
      <c r="B11" s="16">
        <v>0.3</v>
      </c>
      <c r="C11" s="9" t="s">
        <v>11</v>
      </c>
      <c r="D11" s="15">
        <v>50</v>
      </c>
      <c r="E11" s="11">
        <v>-1.6E-2</v>
      </c>
      <c r="G11" s="15">
        <v>50</v>
      </c>
      <c r="H11" s="11">
        <v>1.2E-2</v>
      </c>
    </row>
    <row r="12" spans="1:8">
      <c r="A12" s="7"/>
      <c r="C12" s="9"/>
      <c r="D12" s="15">
        <v>55</v>
      </c>
      <c r="E12" s="11">
        <v>0.184</v>
      </c>
      <c r="G12" s="15">
        <v>55</v>
      </c>
      <c r="H12" s="11">
        <v>0.11199999999999999</v>
      </c>
    </row>
    <row r="13" spans="1:8">
      <c r="A13" s="7" t="s">
        <v>21</v>
      </c>
      <c r="B13" s="16">
        <v>0.08</v>
      </c>
      <c r="C13" s="9" t="s">
        <v>11</v>
      </c>
      <c r="D13" s="15">
        <v>60</v>
      </c>
      <c r="E13" s="11">
        <v>0.38400000000000001</v>
      </c>
      <c r="G13" s="15">
        <v>60</v>
      </c>
      <c r="H13" s="11">
        <v>0.21199999999999999</v>
      </c>
    </row>
    <row r="14" spans="1:8">
      <c r="A14" s="7" t="s">
        <v>22</v>
      </c>
      <c r="B14" s="17">
        <v>6</v>
      </c>
      <c r="C14" s="9" t="s">
        <v>11</v>
      </c>
      <c r="D14" s="15">
        <v>65</v>
      </c>
      <c r="E14" s="11">
        <v>0.58399999999999996</v>
      </c>
      <c r="G14" s="15">
        <v>65</v>
      </c>
      <c r="H14" s="11">
        <v>0.312</v>
      </c>
    </row>
    <row r="15" spans="1:8">
      <c r="C15" s="9"/>
      <c r="D15" s="15">
        <v>70</v>
      </c>
      <c r="E15" s="11">
        <v>0.78400000000000003</v>
      </c>
      <c r="G15" s="15">
        <v>70</v>
      </c>
      <c r="H15" s="11">
        <v>0.41200000000000003</v>
      </c>
    </row>
    <row r="16" spans="1:8">
      <c r="A16" s="1" t="s">
        <v>23</v>
      </c>
      <c r="C16" s="9"/>
      <c r="D16" s="15">
        <v>75</v>
      </c>
      <c r="E16" s="11">
        <v>0.98399999999999999</v>
      </c>
      <c r="G16" s="15">
        <v>75</v>
      </c>
      <c r="H16" s="11">
        <v>0.51200000000000001</v>
      </c>
    </row>
    <row r="17" spans="1:24">
      <c r="A17" s="18" t="s">
        <v>24</v>
      </c>
      <c r="B17" s="12">
        <f>B7*(B8-B6)</f>
        <v>-4000</v>
      </c>
      <c r="C17" s="13" t="s">
        <v>25</v>
      </c>
      <c r="D17" s="15">
        <v>80</v>
      </c>
      <c r="E17" s="11">
        <v>1.1839999999999999</v>
      </c>
      <c r="G17" s="15">
        <v>80</v>
      </c>
      <c r="H17" s="11">
        <v>0.61199999999999999</v>
      </c>
    </row>
    <row r="18" spans="1:24">
      <c r="A18" s="18" t="s">
        <v>26</v>
      </c>
      <c r="B18" s="12">
        <f>B7*B9</f>
        <v>240</v>
      </c>
      <c r="C18" s="13" t="s">
        <v>27</v>
      </c>
    </row>
    <row r="19" spans="1:24">
      <c r="A19" s="18" t="s">
        <v>28</v>
      </c>
      <c r="B19" s="12">
        <f>B5*(B14/12)*(B13)</f>
        <v>400</v>
      </c>
      <c r="C19" s="13" t="s">
        <v>29</v>
      </c>
      <c r="I19">
        <f>0.25*50*100</f>
        <v>1250</v>
      </c>
    </row>
    <row r="20" spans="1:24">
      <c r="A20" s="18" t="s">
        <v>30</v>
      </c>
      <c r="B20" s="12">
        <f>B17+B18-B19</f>
        <v>-4160</v>
      </c>
      <c r="C20" s="13" t="s">
        <v>31</v>
      </c>
      <c r="F20" s="19" t="s">
        <v>32</v>
      </c>
      <c r="G20" s="20"/>
      <c r="I20">
        <f>0.5*50*400</f>
        <v>10000</v>
      </c>
    </row>
    <row r="21" spans="1:24">
      <c r="A21" s="18" t="s">
        <v>33</v>
      </c>
      <c r="B21" s="21">
        <f>B4</f>
        <v>10000</v>
      </c>
      <c r="C21" s="13" t="s">
        <v>34</v>
      </c>
      <c r="F21" s="22" t="s">
        <v>11</v>
      </c>
      <c r="G21" s="23"/>
      <c r="I21">
        <f>(1250/0.25)/50</f>
        <v>100</v>
      </c>
    </row>
    <row r="22" spans="1:24">
      <c r="A22" s="18" t="s">
        <v>23</v>
      </c>
      <c r="B22" s="24">
        <f>B20/B21</f>
        <v>-0.41599999999999998</v>
      </c>
      <c r="C22" s="13" t="s">
        <v>35</v>
      </c>
      <c r="F22" s="25" t="s">
        <v>36</v>
      </c>
      <c r="G22" s="26"/>
    </row>
    <row r="23" spans="1:24">
      <c r="C23" s="27"/>
      <c r="F23" s="19" t="s">
        <v>37</v>
      </c>
      <c r="G23" s="20"/>
      <c r="I23" s="28">
        <f>(10000/0.5)-10000</f>
        <v>10000</v>
      </c>
    </row>
    <row r="24" spans="1:24">
      <c r="A24" s="1" t="s">
        <v>38</v>
      </c>
      <c r="I24">
        <f>(1250/0.25)-1250</f>
        <v>3750</v>
      </c>
    </row>
    <row r="25" spans="1:24">
      <c r="A25" t="s">
        <v>39</v>
      </c>
      <c r="B25" s="24">
        <f>((B7*B8)-B5)/(B7*B8)</f>
        <v>0.375</v>
      </c>
      <c r="C25" s="29" t="s">
        <v>40</v>
      </c>
    </row>
    <row r="26" spans="1:24">
      <c r="A26" t="s">
        <v>41</v>
      </c>
      <c r="B26" s="12">
        <f>B5/(B7-(B11*B7))</f>
        <v>35.714285714285715</v>
      </c>
      <c r="C26" s="29" t="s">
        <v>42</v>
      </c>
    </row>
    <row r="27" spans="1:24">
      <c r="C27" s="27"/>
      <c r="H27" s="7" t="s">
        <v>10</v>
      </c>
      <c r="I27" s="8">
        <v>1250</v>
      </c>
      <c r="K27" s="7" t="s">
        <v>10</v>
      </c>
      <c r="L27" s="8">
        <v>1250</v>
      </c>
      <c r="N27" s="7" t="s">
        <v>10</v>
      </c>
      <c r="O27" s="8">
        <v>1250</v>
      </c>
      <c r="Q27" s="7" t="s">
        <v>10</v>
      </c>
      <c r="R27" s="8">
        <v>1250</v>
      </c>
      <c r="T27" s="7" t="s">
        <v>10</v>
      </c>
      <c r="U27" s="8">
        <v>1250</v>
      </c>
      <c r="W27" s="7" t="s">
        <v>10</v>
      </c>
      <c r="X27" s="8">
        <v>1250</v>
      </c>
    </row>
    <row r="28" spans="1:24">
      <c r="A28" t="s">
        <v>43</v>
      </c>
      <c r="B28" s="24">
        <f>((B8-B6)+B9)/B6</f>
        <v>-0.188</v>
      </c>
      <c r="C28" s="27" t="s">
        <v>44</v>
      </c>
      <c r="H28" s="7" t="s">
        <v>12</v>
      </c>
      <c r="I28" s="12">
        <f>(I27/I33)-I27</f>
        <v>3750</v>
      </c>
      <c r="K28" s="7" t="s">
        <v>12</v>
      </c>
      <c r="L28" s="12">
        <f>(L27/L33)-L27</f>
        <v>3750</v>
      </c>
      <c r="N28" s="7" t="s">
        <v>12</v>
      </c>
      <c r="O28" s="12">
        <f>(O27/O33)-O27</f>
        <v>3750</v>
      </c>
      <c r="Q28" s="7" t="s">
        <v>12</v>
      </c>
      <c r="R28" s="12">
        <f>(R27/R33)-R27</f>
        <v>1250</v>
      </c>
      <c r="T28" s="7" t="s">
        <v>12</v>
      </c>
      <c r="U28" s="12">
        <f>(U27/U33)-U27</f>
        <v>1250</v>
      </c>
      <c r="W28" s="7" t="s">
        <v>12</v>
      </c>
      <c r="X28" s="12">
        <f>(X27/X33)-X27</f>
        <v>1250</v>
      </c>
    </row>
    <row r="29" spans="1:24">
      <c r="H29" s="7" t="s">
        <v>14</v>
      </c>
      <c r="I29" s="8">
        <v>50</v>
      </c>
      <c r="K29" s="7" t="s">
        <v>14</v>
      </c>
      <c r="L29" s="8">
        <v>50</v>
      </c>
      <c r="N29" s="7" t="s">
        <v>14</v>
      </c>
      <c r="O29" s="8">
        <v>50</v>
      </c>
      <c r="Q29" s="7" t="s">
        <v>14</v>
      </c>
      <c r="R29" s="8">
        <v>50</v>
      </c>
      <c r="T29" s="7" t="s">
        <v>14</v>
      </c>
      <c r="U29" s="8">
        <v>50</v>
      </c>
      <c r="W29" s="7" t="s">
        <v>14</v>
      </c>
      <c r="X29" s="8">
        <v>50</v>
      </c>
    </row>
    <row r="30" spans="1:24">
      <c r="H30" s="7" t="s">
        <v>15</v>
      </c>
      <c r="I30" s="12">
        <f>(I27/I33)/I29</f>
        <v>100</v>
      </c>
      <c r="K30" s="7" t="s">
        <v>15</v>
      </c>
      <c r="L30" s="12">
        <f>(L27/L33)/L29</f>
        <v>100</v>
      </c>
      <c r="N30" s="7" t="s">
        <v>15</v>
      </c>
      <c r="O30" s="12">
        <f>(O27/O33)/O29</f>
        <v>100</v>
      </c>
      <c r="Q30" s="7" t="s">
        <v>15</v>
      </c>
      <c r="R30" s="12">
        <f>(R27/R33)/R29</f>
        <v>50</v>
      </c>
      <c r="T30" s="7" t="s">
        <v>15</v>
      </c>
      <c r="U30" s="12">
        <f>(U27/U33)/U29</f>
        <v>50</v>
      </c>
      <c r="W30" s="7" t="s">
        <v>15</v>
      </c>
      <c r="X30" s="12">
        <f>(X27/X33)/X29</f>
        <v>50</v>
      </c>
    </row>
    <row r="31" spans="1:24">
      <c r="H31" s="7" t="s">
        <v>17</v>
      </c>
      <c r="I31" s="8">
        <v>40</v>
      </c>
      <c r="K31" s="7" t="s">
        <v>17</v>
      </c>
      <c r="L31" s="8">
        <v>50</v>
      </c>
      <c r="N31" s="7" t="s">
        <v>17</v>
      </c>
      <c r="O31" s="8">
        <v>60</v>
      </c>
      <c r="Q31" s="7" t="s">
        <v>17</v>
      </c>
      <c r="R31" s="8">
        <v>40</v>
      </c>
      <c r="T31" s="7" t="s">
        <v>17</v>
      </c>
      <c r="U31" s="8">
        <v>50</v>
      </c>
      <c r="W31" s="7" t="s">
        <v>17</v>
      </c>
      <c r="X31" s="8">
        <v>60</v>
      </c>
    </row>
    <row r="32" spans="1:24">
      <c r="H32" s="7" t="s">
        <v>18</v>
      </c>
      <c r="I32" s="8">
        <v>0.6</v>
      </c>
      <c r="K32" s="7" t="s">
        <v>18</v>
      </c>
      <c r="L32" s="8">
        <v>0.6</v>
      </c>
      <c r="N32" s="7" t="s">
        <v>18</v>
      </c>
      <c r="O32" s="8">
        <v>0.6</v>
      </c>
      <c r="Q32" s="7" t="s">
        <v>18</v>
      </c>
      <c r="R32" s="8">
        <v>0.6</v>
      </c>
      <c r="T32" s="7" t="s">
        <v>18</v>
      </c>
      <c r="U32" s="8">
        <v>0.6</v>
      </c>
      <c r="W32" s="7" t="s">
        <v>18</v>
      </c>
      <c r="X32" s="8">
        <v>0.6</v>
      </c>
    </row>
    <row r="33" spans="8:24">
      <c r="H33" s="7" t="s">
        <v>19</v>
      </c>
      <c r="I33" s="16">
        <v>0.25</v>
      </c>
      <c r="K33" s="7" t="s">
        <v>19</v>
      </c>
      <c r="L33" s="16">
        <v>0.25</v>
      </c>
      <c r="N33" s="7" t="s">
        <v>19</v>
      </c>
      <c r="O33" s="16">
        <v>0.25</v>
      </c>
      <c r="Q33" s="7" t="s">
        <v>19</v>
      </c>
      <c r="R33" s="16">
        <v>0.5</v>
      </c>
      <c r="T33" s="7" t="s">
        <v>19</v>
      </c>
      <c r="U33" s="16">
        <v>0.5</v>
      </c>
      <c r="W33" s="7" t="s">
        <v>19</v>
      </c>
      <c r="X33" s="16">
        <v>0.5</v>
      </c>
    </row>
    <row r="34" spans="8:24">
      <c r="H34" s="7" t="s">
        <v>20</v>
      </c>
      <c r="I34" s="16">
        <v>0.3</v>
      </c>
      <c r="K34" s="7" t="s">
        <v>20</v>
      </c>
      <c r="L34" s="16">
        <v>0.3</v>
      </c>
      <c r="N34" s="7" t="s">
        <v>20</v>
      </c>
      <c r="O34" s="16">
        <v>0.3</v>
      </c>
      <c r="Q34" s="7" t="s">
        <v>20</v>
      </c>
      <c r="R34" s="16">
        <v>0.3</v>
      </c>
      <c r="T34" s="7" t="s">
        <v>20</v>
      </c>
      <c r="U34" s="16">
        <v>0.3</v>
      </c>
      <c r="W34" s="7" t="s">
        <v>20</v>
      </c>
      <c r="X34" s="16">
        <v>0.3</v>
      </c>
    </row>
    <row r="35" spans="8:24">
      <c r="H35" s="7"/>
      <c r="K35" s="7"/>
      <c r="N35" s="7"/>
      <c r="Q35" s="7"/>
      <c r="T35" s="7"/>
      <c r="W35" s="7"/>
    </row>
    <row r="36" spans="8:24">
      <c r="H36" s="7" t="s">
        <v>21</v>
      </c>
      <c r="I36" s="16">
        <v>0.08</v>
      </c>
      <c r="K36" s="7" t="s">
        <v>21</v>
      </c>
      <c r="L36" s="16">
        <v>0.08</v>
      </c>
      <c r="N36" s="7" t="s">
        <v>21</v>
      </c>
      <c r="O36" s="16">
        <v>0.08</v>
      </c>
      <c r="Q36" s="7" t="s">
        <v>21</v>
      </c>
      <c r="R36" s="16">
        <v>0.08</v>
      </c>
      <c r="T36" s="7" t="s">
        <v>21</v>
      </c>
      <c r="U36" s="16">
        <v>0.08</v>
      </c>
      <c r="W36" s="7" t="s">
        <v>21</v>
      </c>
      <c r="X36" s="16">
        <v>0.08</v>
      </c>
    </row>
    <row r="37" spans="8:24">
      <c r="H37" s="7" t="s">
        <v>22</v>
      </c>
      <c r="I37" s="17">
        <v>6</v>
      </c>
      <c r="K37" s="7" t="s">
        <v>22</v>
      </c>
      <c r="L37" s="17">
        <v>6</v>
      </c>
      <c r="N37" s="7" t="s">
        <v>22</v>
      </c>
      <c r="O37" s="17">
        <v>6</v>
      </c>
      <c r="Q37" s="7" t="s">
        <v>22</v>
      </c>
      <c r="R37" s="17">
        <v>6</v>
      </c>
      <c r="T37" s="7" t="s">
        <v>22</v>
      </c>
      <c r="U37" s="17">
        <v>6</v>
      </c>
      <c r="W37" s="7" t="s">
        <v>22</v>
      </c>
      <c r="X37" s="17">
        <v>6</v>
      </c>
    </row>
    <row r="39" spans="8:24">
      <c r="H39" s="1" t="s">
        <v>23</v>
      </c>
      <c r="K39" s="1" t="s">
        <v>23</v>
      </c>
      <c r="N39" s="1" t="s">
        <v>23</v>
      </c>
      <c r="Q39" s="1" t="s">
        <v>23</v>
      </c>
      <c r="T39" s="1" t="s">
        <v>23</v>
      </c>
      <c r="W39" s="1" t="s">
        <v>23</v>
      </c>
    </row>
    <row r="40" spans="8:24">
      <c r="H40" s="18" t="s">
        <v>24</v>
      </c>
      <c r="I40" s="12">
        <f>I30*(I31-I29)</f>
        <v>-1000</v>
      </c>
      <c r="K40" s="18" t="s">
        <v>24</v>
      </c>
      <c r="L40" s="12">
        <f>L30*(L31-L29)</f>
        <v>0</v>
      </c>
      <c r="N40" s="18" t="s">
        <v>24</v>
      </c>
      <c r="O40" s="12">
        <f>O30*(O31-O29)</f>
        <v>1000</v>
      </c>
      <c r="Q40" s="18" t="s">
        <v>24</v>
      </c>
      <c r="R40" s="12">
        <f>R30*(R31-R29)</f>
        <v>-500</v>
      </c>
      <c r="T40" s="18" t="s">
        <v>24</v>
      </c>
      <c r="U40" s="12">
        <f>U30*(U31-U29)</f>
        <v>0</v>
      </c>
      <c r="W40" s="18" t="s">
        <v>24</v>
      </c>
      <c r="X40" s="12">
        <f>X30*(X31-X29)</f>
        <v>500</v>
      </c>
    </row>
    <row r="41" spans="8:24">
      <c r="H41" s="18" t="s">
        <v>26</v>
      </c>
      <c r="I41" s="12">
        <f>I30*I32</f>
        <v>60</v>
      </c>
      <c r="K41" s="18" t="s">
        <v>26</v>
      </c>
      <c r="L41" s="12">
        <f>L30*L32</f>
        <v>60</v>
      </c>
      <c r="N41" s="18" t="s">
        <v>26</v>
      </c>
      <c r="O41" s="12">
        <f>O30*O32</f>
        <v>60</v>
      </c>
      <c r="Q41" s="18" t="s">
        <v>26</v>
      </c>
      <c r="R41" s="12">
        <f>R30*R32</f>
        <v>30</v>
      </c>
      <c r="T41" s="18" t="s">
        <v>26</v>
      </c>
      <c r="U41" s="12">
        <f>U30*U32</f>
        <v>30</v>
      </c>
      <c r="W41" s="18" t="s">
        <v>26</v>
      </c>
      <c r="X41" s="12">
        <f>X30*X32</f>
        <v>30</v>
      </c>
    </row>
    <row r="42" spans="8:24">
      <c r="H42" s="18" t="s">
        <v>28</v>
      </c>
      <c r="I42" s="12">
        <f>I28*(I37/12)*(I36)</f>
        <v>150</v>
      </c>
      <c r="K42" s="18" t="s">
        <v>28</v>
      </c>
      <c r="L42" s="12">
        <f>L28*(L37/12)*(L36)</f>
        <v>150</v>
      </c>
      <c r="N42" s="18" t="s">
        <v>28</v>
      </c>
      <c r="O42" s="12">
        <f>O28*(O37/12)*(O36)</f>
        <v>150</v>
      </c>
      <c r="Q42" s="18" t="s">
        <v>28</v>
      </c>
      <c r="R42" s="12">
        <f>R28*(R37/12)*(R36)</f>
        <v>50</v>
      </c>
      <c r="T42" s="18" t="s">
        <v>28</v>
      </c>
      <c r="U42" s="12">
        <f>U28*(U37/12)*(U36)</f>
        <v>50</v>
      </c>
      <c r="W42" s="18" t="s">
        <v>28</v>
      </c>
      <c r="X42" s="12">
        <f>X28*(X37/12)*(X36)</f>
        <v>50</v>
      </c>
    </row>
    <row r="43" spans="8:24">
      <c r="H43" s="18" t="s">
        <v>30</v>
      </c>
      <c r="I43" s="12">
        <f>I40+I41-I42</f>
        <v>-1090</v>
      </c>
      <c r="K43" s="18" t="s">
        <v>30</v>
      </c>
      <c r="L43" s="12">
        <f>L40+L41-L42</f>
        <v>-90</v>
      </c>
      <c r="N43" s="18" t="s">
        <v>30</v>
      </c>
      <c r="O43" s="12">
        <f>O40+O41-O42</f>
        <v>910</v>
      </c>
      <c r="Q43" s="18" t="s">
        <v>30</v>
      </c>
      <c r="R43" s="12">
        <f>R40+R41-R42</f>
        <v>-520</v>
      </c>
      <c r="T43" s="18" t="s">
        <v>30</v>
      </c>
      <c r="U43" s="12">
        <f>U40+U41-U42</f>
        <v>-20</v>
      </c>
      <c r="W43" s="18" t="s">
        <v>30</v>
      </c>
      <c r="X43" s="12">
        <f>X40+X41-X42</f>
        <v>480</v>
      </c>
    </row>
    <row r="44" spans="8:24">
      <c r="H44" s="18" t="s">
        <v>33</v>
      </c>
      <c r="I44" s="21">
        <f>I27</f>
        <v>1250</v>
      </c>
      <c r="K44" s="18" t="s">
        <v>33</v>
      </c>
      <c r="L44" s="21">
        <f>L27</f>
        <v>1250</v>
      </c>
      <c r="N44" s="18" t="s">
        <v>33</v>
      </c>
      <c r="O44" s="21">
        <f>O27</f>
        <v>1250</v>
      </c>
      <c r="Q44" s="18" t="s">
        <v>33</v>
      </c>
      <c r="R44" s="21">
        <f>R27</f>
        <v>1250</v>
      </c>
      <c r="T44" s="18" t="s">
        <v>33</v>
      </c>
      <c r="U44" s="21">
        <f>U27</f>
        <v>1250</v>
      </c>
      <c r="W44" s="18" t="s">
        <v>33</v>
      </c>
      <c r="X44" s="21">
        <f>X27</f>
        <v>1250</v>
      </c>
    </row>
    <row r="45" spans="8:24">
      <c r="H45" s="18" t="s">
        <v>23</v>
      </c>
      <c r="I45" s="24">
        <f>I43/I44</f>
        <v>-0.872</v>
      </c>
      <c r="K45" s="18" t="s">
        <v>23</v>
      </c>
      <c r="L45" s="24">
        <f>L43/L44</f>
        <v>-7.1999999999999995E-2</v>
      </c>
      <c r="N45" s="18" t="s">
        <v>23</v>
      </c>
      <c r="O45" s="24">
        <f>O43/O44</f>
        <v>0.72799999999999998</v>
      </c>
      <c r="Q45" s="18" t="s">
        <v>23</v>
      </c>
      <c r="R45" s="24">
        <f>R43/R44</f>
        <v>-0.41599999999999998</v>
      </c>
      <c r="T45" s="18" t="s">
        <v>23</v>
      </c>
      <c r="U45" s="24">
        <f>U43/U44</f>
        <v>-1.6E-2</v>
      </c>
      <c r="W45" s="18" t="s">
        <v>23</v>
      </c>
      <c r="X45" s="24">
        <f>X43/X44</f>
        <v>0.38400000000000001</v>
      </c>
    </row>
    <row r="47" spans="8:24">
      <c r="H47" s="1" t="s">
        <v>38</v>
      </c>
      <c r="K47" s="1" t="s">
        <v>38</v>
      </c>
      <c r="N47" s="1" t="s">
        <v>38</v>
      </c>
      <c r="Q47" s="1" t="s">
        <v>38</v>
      </c>
      <c r="T47" s="1" t="s">
        <v>38</v>
      </c>
      <c r="W47" s="1" t="s">
        <v>38</v>
      </c>
    </row>
    <row r="48" spans="8:24">
      <c r="H48" t="s">
        <v>39</v>
      </c>
      <c r="I48" s="24">
        <f>((I30*I31)-I28)/(I30*I31)</f>
        <v>6.25E-2</v>
      </c>
      <c r="K48" t="s">
        <v>39</v>
      </c>
      <c r="L48" s="24">
        <f>((L30*L31)-L28)/(L30*L31)</f>
        <v>0.25</v>
      </c>
      <c r="N48" t="s">
        <v>39</v>
      </c>
      <c r="O48" s="24">
        <f>((O30*O31)-O28)/(O30*O31)</f>
        <v>0.375</v>
      </c>
      <c r="Q48" t="s">
        <v>39</v>
      </c>
      <c r="R48" s="24">
        <f>((R30*R31)-R28)/(R30*R31)</f>
        <v>0.375</v>
      </c>
      <c r="T48" t="s">
        <v>39</v>
      </c>
      <c r="U48" s="24">
        <f>((U30*U31)-U28)/(U30*U31)</f>
        <v>0.5</v>
      </c>
      <c r="W48" t="s">
        <v>39</v>
      </c>
      <c r="X48" s="24">
        <f>((X30*X31)-X28)/(X30*X31)</f>
        <v>0.58333333333333337</v>
      </c>
    </row>
    <row r="49" spans="8:24">
      <c r="H49" t="s">
        <v>41</v>
      </c>
      <c r="I49" s="12">
        <f>I28/(I30-(I34*I30))</f>
        <v>53.571428571428569</v>
      </c>
      <c r="K49" t="s">
        <v>41</v>
      </c>
      <c r="L49" s="12">
        <f>L28/(L30-(L34*L30))</f>
        <v>53.571428571428569</v>
      </c>
      <c r="N49" t="s">
        <v>41</v>
      </c>
      <c r="O49" s="12">
        <f>O28/(O30-(O34*O30))</f>
        <v>53.571428571428569</v>
      </c>
      <c r="Q49" t="s">
        <v>41</v>
      </c>
      <c r="R49" s="12">
        <f>R28/(R30-(R34*R30))</f>
        <v>35.714285714285715</v>
      </c>
      <c r="T49" t="s">
        <v>41</v>
      </c>
      <c r="U49" s="12">
        <f>U28/(U30-(U34*U30))</f>
        <v>35.714285714285715</v>
      </c>
      <c r="W49" t="s">
        <v>41</v>
      </c>
      <c r="X49" s="12">
        <f>X28/(X30-(X34*X30))</f>
        <v>35.714285714285715</v>
      </c>
    </row>
    <row r="51" spans="8:24">
      <c r="H51" t="s">
        <v>43</v>
      </c>
      <c r="I51" s="24">
        <f>((I31-I29)+I32)/I29</f>
        <v>-0.188</v>
      </c>
      <c r="K51" t="s">
        <v>43</v>
      </c>
      <c r="L51" s="24">
        <f>((L31-L29)+L32)/L29</f>
        <v>1.2E-2</v>
      </c>
      <c r="N51" t="s">
        <v>43</v>
      </c>
      <c r="O51" s="24">
        <f>((O31-O29)+O32)/O29</f>
        <v>0.21199999999999999</v>
      </c>
      <c r="Q51" t="s">
        <v>43</v>
      </c>
      <c r="R51" s="24">
        <f>((R31-R29)+R32)/R29</f>
        <v>-0.188</v>
      </c>
      <c r="T51" t="s">
        <v>43</v>
      </c>
      <c r="U51" s="24">
        <f>((U31-U29)+U32)/U29</f>
        <v>1.2E-2</v>
      </c>
      <c r="W51" t="s">
        <v>43</v>
      </c>
      <c r="X51" s="24">
        <f>((X31-X29)+X32)/X29</f>
        <v>0.21199999999999999</v>
      </c>
    </row>
    <row r="53" spans="8:24">
      <c r="H53">
        <f>0.5*50*50</f>
        <v>1250</v>
      </c>
    </row>
    <row r="54" spans="8:24">
      <c r="H54">
        <f>1250/0.5-1250</f>
        <v>1250</v>
      </c>
    </row>
  </sheetData>
  <mergeCells count="4">
    <mergeCell ref="F20:G20"/>
    <mergeCell ref="F21:G21"/>
    <mergeCell ref="F22:G22"/>
    <mergeCell ref="F23:G2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siaman</dc:creator>
  <cp:lastModifiedBy>siaman</cp:lastModifiedBy>
  <dcterms:created xsi:type="dcterms:W3CDTF">2017-11-22T11:12:24Z</dcterms:created>
  <dcterms:modified xsi:type="dcterms:W3CDTF">2017-11-22T11:12:31Z</dcterms:modified>
</cp:coreProperties>
</file>